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0" windowWidth="15120" windowHeight="7500" tabRatio="245" activeTab="1"/>
  </bookViews>
  <sheets>
    <sheet name="BELANJA LANGSUNG" sheetId="3" r:id="rId1"/>
    <sheet name="DAK" sheetId="4" r:id="rId2"/>
  </sheets>
  <definedNames>
    <definedName name="_xlnm.Print_Titles" localSheetId="0">'BELANJA LANGSUNG'!$7:$9</definedName>
  </definedNames>
  <calcPr calcId="144525"/>
</workbook>
</file>

<file path=xl/calcChain.xml><?xml version="1.0" encoding="utf-8"?>
<calcChain xmlns="http://schemas.openxmlformats.org/spreadsheetml/2006/main">
  <c r="M19" i="4" l="1"/>
  <c r="K45" i="3"/>
  <c r="K13" i="3" l="1"/>
  <c r="K14" i="3"/>
  <c r="J14" i="3"/>
  <c r="J21" i="3"/>
  <c r="J27" i="3"/>
  <c r="L19" i="4"/>
  <c r="K19" i="4"/>
  <c r="G19" i="4"/>
  <c r="M17" i="4"/>
  <c r="K20" i="3" l="1"/>
  <c r="J12" i="3"/>
  <c r="J54" i="3" l="1"/>
  <c r="K38" i="3"/>
  <c r="K48" i="3"/>
  <c r="J51" i="3"/>
  <c r="J50" i="3"/>
  <c r="K21" i="3" l="1"/>
  <c r="K51" i="3" l="1"/>
  <c r="J26" i="3" l="1"/>
  <c r="K24" i="3"/>
  <c r="K17" i="3" l="1"/>
  <c r="K15" i="3"/>
  <c r="K40" i="3"/>
  <c r="G53" i="3" l="1"/>
  <c r="G49" i="3"/>
  <c r="G44" i="3"/>
  <c r="G12" i="3"/>
  <c r="G22" i="3"/>
  <c r="G31" i="3"/>
  <c r="G33" i="3"/>
  <c r="G41" i="3"/>
  <c r="G42" i="3"/>
  <c r="G35" i="3" s="1"/>
  <c r="J47" i="3"/>
  <c r="K47" i="3" s="1"/>
  <c r="J41" i="3"/>
  <c r="K41" i="3" s="1"/>
  <c r="J28" i="3"/>
  <c r="K28" i="3" s="1"/>
  <c r="K54" i="3"/>
  <c r="K52" i="3"/>
  <c r="G55" i="3" l="1"/>
  <c r="J53" i="3"/>
  <c r="J49" i="3"/>
  <c r="J44" i="3"/>
  <c r="J35" i="3"/>
  <c r="J33" i="3"/>
  <c r="J31" i="3"/>
  <c r="J22" i="3"/>
  <c r="K27" i="3"/>
  <c r="K50" i="3"/>
  <c r="K32" i="3"/>
  <c r="K26" i="3"/>
  <c r="J55" i="3" l="1"/>
  <c r="C12" i="3"/>
  <c r="C22" i="3"/>
  <c r="K22" i="3" s="1"/>
  <c r="C53" i="3"/>
  <c r="K53" i="3" s="1"/>
  <c r="C49" i="3"/>
  <c r="K49" i="3" s="1"/>
  <c r="C44" i="3"/>
  <c r="K44" i="3" s="1"/>
  <c r="C35" i="3"/>
  <c r="K35" i="3" s="1"/>
  <c r="C33" i="3"/>
  <c r="C31" i="3"/>
  <c r="K31" i="3" s="1"/>
  <c r="C55" i="3" l="1"/>
  <c r="K12" i="3"/>
  <c r="K55" i="3"/>
  <c r="C11" i="3"/>
</calcChain>
</file>

<file path=xl/sharedStrings.xml><?xml version="1.0" encoding="utf-8"?>
<sst xmlns="http://schemas.openxmlformats.org/spreadsheetml/2006/main" count="170" uniqueCount="130">
  <si>
    <t>Program Peningkatan Kualitas dan Produktivitas Tenaga Kerja</t>
  </si>
  <si>
    <t>Program Peningkatan Kesempatan Kerja</t>
  </si>
  <si>
    <t>Program Perlindungan dan Pengembangan Lembaga Ketenagakerjaan</t>
  </si>
  <si>
    <t>Program Peningkatan Kapasitas Iptek Sistem Produksi</t>
  </si>
  <si>
    <t>Program Pengembangan Industri Kecil dan Menengah</t>
  </si>
  <si>
    <t>Program Pengembangan Sentra-Sentra Industri Potensial</t>
  </si>
  <si>
    <t>Program Pengembangan Wilayah Transmigrasi</t>
  </si>
  <si>
    <t>Pengadaan Peralatan Pendidikan dan Keterampilan Bagi Pencari Kerja</t>
  </si>
  <si>
    <t>Pemeliharaan Rutin/ Berkala Sarana dan Prasarana BLK</t>
  </si>
  <si>
    <t>Rehabilitasi Sedang/ Berat Sarana dan Prasarana BLK</t>
  </si>
  <si>
    <t>Peningkatan Kapasitas Instruktur dan Tenaga Kepelatihan</t>
  </si>
  <si>
    <t>Fasilitasi Penempatan Tenaga Kerja (DBHCHT)</t>
  </si>
  <si>
    <t>Pengembangan Pelayanan Informasi Pasar Kerja</t>
  </si>
  <si>
    <t>Pengembangan Pelayanan Penempatan dan perlindungan Tenaga Kerja</t>
  </si>
  <si>
    <t>Monitoring dan Evaluasi Penempatan Transmigrasi</t>
  </si>
  <si>
    <t>Pengembangan Kompetensi Wirausaha  Melalui Inkubasi Bisnis</t>
  </si>
  <si>
    <t>Pembinaan Industri Kecil dan Menengah dalam memperkuat jaringan Klaster Industri</t>
  </si>
  <si>
    <t>Fasilitasi kerja Sama Kemitraanan Industri Mikro, Kecil dan Menengah dengan Swasta</t>
  </si>
  <si>
    <t>Kajian dan Pengembangan Produk Hasil Pertanian</t>
  </si>
  <si>
    <t>Penguatan kemampuan industri berbasis teknologi</t>
  </si>
  <si>
    <t>Peningkatan Mutu Produk UMKM dengan Pengembangan Desain dan Fasilitasi Sertifikat Produk</t>
  </si>
  <si>
    <t>Peningkatan Nilai Tambah Produksi Melalui Diversifikasi dan Intensifkasi</t>
  </si>
  <si>
    <t>Penyusunan kebijakan industri terkait dan industri penunjang industri kecil dan menengah</t>
  </si>
  <si>
    <t>Fasilitasi Teknisi Industri Teknologi Multi Media dan Informasi</t>
  </si>
  <si>
    <t>Pendidikan dan Pelatihan Keterampilan Bagi Pencari Kerja</t>
  </si>
  <si>
    <t>Pelatihan Kerajinan Tangan (Handycraft) Bagi Wanita Rawan Sosial ekonomi</t>
  </si>
  <si>
    <t>Pelatihan Peningkatan Keterampilan Bagi Angkatan Kerja Muda dan Wanita</t>
  </si>
  <si>
    <t>Pelatihan Keterampilan Las</t>
  </si>
  <si>
    <t>Pelatihan  Kewirausahaan Desa bagi Pemuda dan Perempuan</t>
  </si>
  <si>
    <t xml:space="preserve">Pelatihan Wirausaha Masyarakat  Miskin </t>
  </si>
  <si>
    <t>Penyiapan Tenaga Kerja Siap Pakai</t>
  </si>
  <si>
    <t>Program Pengembangan Hubungan Industrial dan Peningkatan Jaminan Sosial Tenaga Kerja</t>
  </si>
  <si>
    <t>Fasilitasi penyelesaian prosedur pemberian perlindungan hukum dan jaminan sosial ketenagakerjaan</t>
  </si>
  <si>
    <t>Fasilitasi Kegiatan Dewan Pengupahan Kabupaten</t>
  </si>
  <si>
    <t>Peningkatan lembagaketenagakerjaan LKS Bipartit, Tripartit dan Serikat Pekerja</t>
  </si>
  <si>
    <t>Fasilitasi Penyelesaian Prosedur Penyelesaian Perselisihan Hubungan Industrial</t>
  </si>
  <si>
    <t>Fasilitasi bagi Industri Kecil dan Menengah Terhadap Pemanfaatan Sumber Daya</t>
  </si>
  <si>
    <t>Pelatihan Pengelolaan Sumber Daya Lokal bagi IKM</t>
  </si>
  <si>
    <t>Fasilitasi Industri Las Bagi IKM</t>
  </si>
  <si>
    <t>Peningkatan dan Pengembangan Industri Kecil Batik</t>
  </si>
  <si>
    <t>Revitalisasi Sentra IKM</t>
  </si>
  <si>
    <t>No.</t>
  </si>
  <si>
    <t>JENIS PEKERJAAN</t>
  </si>
  <si>
    <t>ANGGARAN (Rp.)</t>
  </si>
  <si>
    <t>REKANAN</t>
  </si>
  <si>
    <t>MULAI</t>
  </si>
  <si>
    <t>SELESAI</t>
  </si>
  <si>
    <t>JANGKA WAKTU</t>
  </si>
  <si>
    <t>REALISASI KEUANGAN</t>
  </si>
  <si>
    <t>%</t>
  </si>
  <si>
    <t>REALISASI FISIK</t>
  </si>
  <si>
    <t>SP2D</t>
  </si>
  <si>
    <t>JUMLAH (Rp.)</t>
  </si>
  <si>
    <t>BAST II (PHO)</t>
  </si>
  <si>
    <t>BAST I (PHO)</t>
  </si>
  <si>
    <t>KETERANGAN</t>
  </si>
  <si>
    <t>No./ TGL KONTRAK</t>
  </si>
  <si>
    <t>NILAI KONTRAK</t>
  </si>
  <si>
    <t>TGL</t>
  </si>
  <si>
    <t>PENETAPAN APBD 2019</t>
  </si>
  <si>
    <t>APBD PERUBAHAN 2019</t>
  </si>
  <si>
    <t>REKAPITULASI PERKEMBANGAN KEGIATAN BELANJA LANGSUNG</t>
  </si>
  <si>
    <t>TAHUN ANGGARAN 2019</t>
  </si>
  <si>
    <t>NAMA OPD</t>
  </si>
  <si>
    <t>BULAN</t>
  </si>
  <si>
    <t>:  DINAS TENAGA KERJA, PERINDUSTRIAN DAN TRANSMIGRASI</t>
  </si>
  <si>
    <t>SUB BIDANG/ KEGIATAN</t>
  </si>
  <si>
    <t>PERENCANAAN KEGIATAN</t>
  </si>
  <si>
    <t>JUMLAH PENERIMA MANFAAT</t>
  </si>
  <si>
    <t>PAGU DAK FISIK</t>
  </si>
  <si>
    <t>(Rp. Dalam Ribuan)</t>
  </si>
  <si>
    <t>MEKANISME PELAKSANAAN</t>
  </si>
  <si>
    <t>KONTRAKTUAL</t>
  </si>
  <si>
    <t>SWAKELOLA</t>
  </si>
  <si>
    <t>KEUANGAN</t>
  </si>
  <si>
    <t>FISIK</t>
  </si>
  <si>
    <t>REALISASI</t>
  </si>
  <si>
    <t>KODEFIKASI/ KETERANGAN/ PERMASALAHAN</t>
  </si>
  <si>
    <t>LAPORAN KEMAJUAN PELAKSANAAN KEGIATAN</t>
  </si>
  <si>
    <t>DANA ALOKASI KHUSUS</t>
  </si>
  <si>
    <t>PROVINSI</t>
  </si>
  <si>
    <t>KABUPATEN</t>
  </si>
  <si>
    <t>OPD</t>
  </si>
  <si>
    <t>TRIWULAN</t>
  </si>
  <si>
    <t>:  JAWA TENGAH</t>
  </si>
  <si>
    <t>:  WONOSOBO</t>
  </si>
  <si>
    <t>TOTAL</t>
  </si>
  <si>
    <t>KEPALA DINAS</t>
  </si>
  <si>
    <t>TENAGA KERJA, PERINDUSTRIAN DAN TRANSMIGRASI</t>
  </si>
  <si>
    <t>KABUPATEN WONOSOBO</t>
  </si>
  <si>
    <t>Ir. AGUS PRIYATNO, M.Pd</t>
  </si>
  <si>
    <t>Pembina Utama Muda</t>
  </si>
  <si>
    <t>NIP. 196307281992031010</t>
  </si>
  <si>
    <t>I</t>
  </si>
  <si>
    <t>II</t>
  </si>
  <si>
    <t>III</t>
  </si>
  <si>
    <t>IV</t>
  </si>
  <si>
    <t>V</t>
  </si>
  <si>
    <t>VI</t>
  </si>
  <si>
    <t>VII</t>
  </si>
  <si>
    <t>VIII</t>
  </si>
  <si>
    <t>Pelatihan Ketrampilan dan Kewirausahaan bagi warga miskin dan pekerja rentan non skill</t>
  </si>
  <si>
    <t xml:space="preserve">CV. PRIMA JAYA                         </t>
  </si>
  <si>
    <t>UD. PRIMA RASA</t>
  </si>
  <si>
    <t>050/11/2019  Tanggal 8 Maret 2019</t>
  </si>
  <si>
    <t>050/09/2019 Tanggal 8 Maret 2019</t>
  </si>
  <si>
    <t>27 Maret 2019</t>
  </si>
  <si>
    <t>8 Maret 2019</t>
  </si>
  <si>
    <t>050/13/2019 Tanggal 18 Maret 2019</t>
  </si>
  <si>
    <t>18 Maret 2019</t>
  </si>
  <si>
    <t>6 April 2019</t>
  </si>
  <si>
    <t>050/15/2019 Tanggal 18 Maret 2019</t>
  </si>
  <si>
    <t>16 April 2019</t>
  </si>
  <si>
    <t>UD PRIMA RASA</t>
  </si>
  <si>
    <t>CV PRIMA JAYA</t>
  </si>
  <si>
    <t>CV EL GIRAYYA</t>
  </si>
  <si>
    <t>050/534/2019 Tanggal 6 Mei 2019</t>
  </si>
  <si>
    <t>25 Mei 2019</t>
  </si>
  <si>
    <t>6 Mei 2019</t>
  </si>
  <si>
    <t>Wonosobo,           September 2019</t>
  </si>
  <si>
    <t>:  AGUSTUS</t>
  </si>
  <si>
    <t>-</t>
  </si>
  <si>
    <t>CV. EL GIRAYYA</t>
  </si>
  <si>
    <t>CV PRIMARASA</t>
  </si>
  <si>
    <t>050/43/2019          23 April 2019</t>
  </si>
  <si>
    <t>23 April 2019</t>
  </si>
  <si>
    <t>2 Mei 2019</t>
  </si>
  <si>
    <t>VOL.</t>
  </si>
  <si>
    <t>SAT.</t>
  </si>
  <si>
    <t>:  III (Agustus)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</si>
</sst>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8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1" fontId="2" fillId="0" borderId="1" xfId="0" applyNumberFormat="1" applyFont="1" applyFill="1" applyBorder="1" applyAlignment="1">
      <alignment vertical="top" wrapText="1"/>
    </xf>
    <xf numFmtId="41" fontId="2" fillId="0" borderId="1" xfId="1" applyNumberFormat="1" applyFont="1" applyFill="1" applyBorder="1" applyAlignment="1">
      <alignment vertical="top"/>
    </xf>
    <xf numFmtId="41" fontId="2" fillId="0" borderId="1" xfId="0" applyNumberFormat="1" applyFont="1" applyFill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41" fontId="3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41" fontId="3" fillId="2" borderId="1" xfId="0" applyNumberFormat="1" applyFont="1" applyFill="1" applyBorder="1" applyAlignment="1">
      <alignment vertical="top"/>
    </xf>
    <xf numFmtId="164" fontId="2" fillId="0" borderId="1" xfId="2" applyNumberFormat="1" applyFont="1" applyBorder="1" applyAlignment="1">
      <alignment horizontal="left" vertical="top"/>
    </xf>
    <xf numFmtId="2" fontId="2" fillId="0" borderId="1" xfId="3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2" borderId="1" xfId="0" applyNumberFormat="1" applyFont="1" applyFill="1" applyBorder="1" applyAlignment="1">
      <alignment horizontal="center" vertical="top"/>
    </xf>
    <xf numFmtId="43" fontId="3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center" vertical="top" wrapText="1"/>
    </xf>
    <xf numFmtId="15" fontId="2" fillId="0" borderId="1" xfId="0" quotePrefix="1" applyNumberFormat="1" applyFont="1" applyBorder="1" applyAlignment="1">
      <alignment horizontal="center" vertical="top"/>
    </xf>
    <xf numFmtId="0" fontId="2" fillId="0" borderId="1" xfId="0" quotePrefix="1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/>
    </xf>
    <xf numFmtId="2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1" fontId="9" fillId="3" borderId="1" xfId="0" applyNumberFormat="1" applyFont="1" applyFill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top"/>
    </xf>
    <xf numFmtId="43" fontId="2" fillId="0" borderId="1" xfId="0" applyNumberFormat="1" applyFont="1" applyBorder="1" applyAlignment="1">
      <alignment horizontal="left" vertical="top"/>
    </xf>
    <xf numFmtId="41" fontId="3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2" fontId="2" fillId="0" borderId="2" xfId="2" applyNumberFormat="1" applyFont="1" applyBorder="1" applyAlignment="1">
      <alignment horizontal="center" vertical="top"/>
    </xf>
    <xf numFmtId="2" fontId="2" fillId="0" borderId="3" xfId="2" applyNumberFormat="1" applyFont="1" applyBorder="1" applyAlignment="1">
      <alignment horizontal="center" vertical="top"/>
    </xf>
    <xf numFmtId="164" fontId="2" fillId="0" borderId="2" xfId="2" applyNumberFormat="1" applyFont="1" applyBorder="1" applyAlignment="1">
      <alignment horizontal="center" vertical="top"/>
    </xf>
    <xf numFmtId="164" fontId="2" fillId="0" borderId="3" xfId="2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41" fontId="2" fillId="0" borderId="2" xfId="0" applyNumberFormat="1" applyFont="1" applyFill="1" applyBorder="1" applyAlignment="1">
      <alignment horizontal="center" vertical="top"/>
    </xf>
    <xf numFmtId="41" fontId="2" fillId="0" borderId="3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indent="1"/>
    </xf>
    <xf numFmtId="41" fontId="16" fillId="0" borderId="1" xfId="2" applyNumberFormat="1" applyFont="1" applyBorder="1" applyAlignment="1">
      <alignment horizontal="left" vertical="center"/>
    </xf>
    <xf numFmtId="0" fontId="16" fillId="0" borderId="1" xfId="2" applyNumberFormat="1" applyFont="1" applyBorder="1" applyAlignment="1">
      <alignment horizontal="center" vertical="center"/>
    </xf>
    <xf numFmtId="164" fontId="16" fillId="0" borderId="1" xfId="2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1" fontId="16" fillId="0" borderId="1" xfId="0" applyNumberFormat="1" applyFont="1" applyBorder="1" applyAlignment="1">
      <alignment horizontal="center" vertical="center"/>
    </xf>
  </cellXfs>
  <cellStyles count="4">
    <cellStyle name="Comma" xfId="2" builtinId="3"/>
    <cellStyle name="Comma [0]" xfId="1" builtinId="6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67"/>
  <sheetViews>
    <sheetView view="pageBreakPreview" zoomScaleNormal="8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15" sqref="F15"/>
    </sheetView>
  </sheetViews>
  <sheetFormatPr defaultRowHeight="12" x14ac:dyDescent="0.25"/>
  <cols>
    <col min="1" max="1" width="4.140625" style="31" bestFit="1" customWidth="1"/>
    <col min="2" max="2" width="23.7109375" style="33" customWidth="1"/>
    <col min="3" max="3" width="12" style="49" customWidth="1"/>
    <col min="4" max="4" width="11.85546875" style="31" customWidth="1"/>
    <col min="5" max="5" width="11.5703125" style="31" customWidth="1"/>
    <col min="6" max="6" width="12" style="31" customWidth="1"/>
    <col min="7" max="7" width="12.85546875" style="31" customWidth="1"/>
    <col min="8" max="8" width="10.42578125" style="31" customWidth="1"/>
    <col min="9" max="9" width="10.7109375" style="31" customWidth="1"/>
    <col min="10" max="10" width="11.7109375" style="31" customWidth="1"/>
    <col min="11" max="11" width="6.28515625" style="31" customWidth="1"/>
    <col min="12" max="12" width="8.7109375" style="31" customWidth="1"/>
    <col min="13" max="13" width="8.28515625" style="31" customWidth="1"/>
    <col min="14" max="14" width="9.28515625" style="31" customWidth="1"/>
    <col min="15" max="15" width="12.140625" style="31" customWidth="1"/>
    <col min="16" max="16" width="10.28515625" style="31" customWidth="1"/>
    <col min="17" max="17" width="9.85546875" style="31" customWidth="1"/>
    <col min="18" max="18" width="10.140625" style="31" customWidth="1"/>
    <col min="19" max="20" width="9.140625" style="31"/>
    <col min="21" max="21" width="13.5703125" style="31" customWidth="1"/>
    <col min="22" max="16384" width="9.140625" style="31"/>
  </cols>
  <sheetData>
    <row r="1" spans="1:21" ht="15" customHeight="1" x14ac:dyDescent="0.25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ht="15" customHeight="1" x14ac:dyDescent="0.25">
      <c r="A2" s="76" t="s">
        <v>62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ht="15" customHeight="1" x14ac:dyDescent="0.25">
      <c r="A3" s="56"/>
      <c r="B3" s="56"/>
      <c r="C3" s="32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x14ac:dyDescent="0.25">
      <c r="B4" s="33" t="s">
        <v>63</v>
      </c>
      <c r="C4" s="34" t="s">
        <v>65</v>
      </c>
    </row>
    <row r="5" spans="1:21" x14ac:dyDescent="0.25">
      <c r="B5" s="33" t="s">
        <v>64</v>
      </c>
      <c r="C5" s="34" t="s">
        <v>120</v>
      </c>
    </row>
    <row r="7" spans="1:21" s="35" customFormat="1" ht="31.5" customHeight="1" x14ac:dyDescent="0.25">
      <c r="A7" s="77" t="s">
        <v>41</v>
      </c>
      <c r="B7" s="78" t="s">
        <v>42</v>
      </c>
      <c r="C7" s="77" t="s">
        <v>43</v>
      </c>
      <c r="D7" s="77"/>
      <c r="E7" s="77" t="s">
        <v>44</v>
      </c>
      <c r="F7" s="77" t="s">
        <v>56</v>
      </c>
      <c r="G7" s="77" t="s">
        <v>57</v>
      </c>
      <c r="H7" s="77" t="s">
        <v>47</v>
      </c>
      <c r="I7" s="77"/>
      <c r="J7" s="77" t="s">
        <v>48</v>
      </c>
      <c r="K7" s="77"/>
      <c r="L7" s="57" t="s">
        <v>50</v>
      </c>
      <c r="M7" s="77" t="s">
        <v>51</v>
      </c>
      <c r="N7" s="77"/>
      <c r="O7" s="77"/>
      <c r="P7" s="77" t="s">
        <v>54</v>
      </c>
      <c r="Q7" s="77"/>
      <c r="R7" s="77"/>
      <c r="S7" s="77" t="s">
        <v>53</v>
      </c>
      <c r="T7" s="77"/>
      <c r="U7" s="77" t="s">
        <v>55</v>
      </c>
    </row>
    <row r="8" spans="1:21" s="35" customFormat="1" ht="36" x14ac:dyDescent="0.25">
      <c r="A8" s="77"/>
      <c r="B8" s="78"/>
      <c r="C8" s="57" t="s">
        <v>59</v>
      </c>
      <c r="D8" s="57" t="s">
        <v>60</v>
      </c>
      <c r="E8" s="77"/>
      <c r="F8" s="77"/>
      <c r="G8" s="77"/>
      <c r="H8" s="57" t="s">
        <v>45</v>
      </c>
      <c r="I8" s="57" t="s">
        <v>46</v>
      </c>
      <c r="J8" s="57" t="s">
        <v>52</v>
      </c>
      <c r="K8" s="57" t="s">
        <v>49</v>
      </c>
      <c r="L8" s="57" t="s">
        <v>49</v>
      </c>
      <c r="M8" s="57" t="s">
        <v>41</v>
      </c>
      <c r="N8" s="57" t="s">
        <v>58</v>
      </c>
      <c r="O8" s="57" t="s">
        <v>52</v>
      </c>
      <c r="P8" s="57" t="s">
        <v>41</v>
      </c>
      <c r="Q8" s="57" t="s">
        <v>58</v>
      </c>
      <c r="R8" s="57" t="s">
        <v>52</v>
      </c>
      <c r="S8" s="57" t="s">
        <v>41</v>
      </c>
      <c r="T8" s="57" t="s">
        <v>58</v>
      </c>
      <c r="U8" s="77"/>
    </row>
    <row r="9" spans="1:21" s="38" customFormat="1" ht="11.25" x14ac:dyDescent="0.25">
      <c r="A9" s="36">
        <v>1</v>
      </c>
      <c r="B9" s="37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</row>
    <row r="10" spans="1:21" s="42" customFormat="1" x14ac:dyDescent="0.25">
      <c r="A10" s="39"/>
      <c r="B10" s="40"/>
      <c r="C10" s="41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s="8" customFormat="1" x14ac:dyDescent="0.25">
      <c r="A11" s="16"/>
      <c r="B11" s="43"/>
      <c r="C11" s="54">
        <f>C12+C22+C31+C33+C35+C44+C49+C53</f>
        <v>4405000000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8" customFormat="1" ht="24" x14ac:dyDescent="0.25">
      <c r="A12" s="21" t="s">
        <v>93</v>
      </c>
      <c r="B12" s="17" t="s">
        <v>0</v>
      </c>
      <c r="C12" s="18">
        <f>SUM(C13:C21)</f>
        <v>2000000000</v>
      </c>
      <c r="D12" s="21"/>
      <c r="E12" s="21"/>
      <c r="F12" s="21"/>
      <c r="G12" s="18">
        <f>SUM(G13:G21)</f>
        <v>54252000</v>
      </c>
      <c r="H12" s="21"/>
      <c r="I12" s="21"/>
      <c r="J12" s="18">
        <f>SUM(J13:J21)</f>
        <v>329475675</v>
      </c>
      <c r="K12" s="29">
        <f>((J12+G12)/C12)*100</f>
        <v>19.186383750000001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s="8" customFormat="1" ht="48" x14ac:dyDescent="0.25">
      <c r="A13" s="20">
        <v>1</v>
      </c>
      <c r="B13" s="43" t="s">
        <v>7</v>
      </c>
      <c r="C13" s="9">
        <v>325000000</v>
      </c>
      <c r="D13" s="16"/>
      <c r="E13" s="16"/>
      <c r="F13" s="16"/>
      <c r="G13" s="16"/>
      <c r="H13" s="16"/>
      <c r="I13" s="16"/>
      <c r="J13" s="23">
        <v>40500000</v>
      </c>
      <c r="K13" s="25">
        <f>((J13+G13)/C13)*100</f>
        <v>12.461538461538462</v>
      </c>
      <c r="L13" s="20">
        <v>12.46</v>
      </c>
      <c r="M13" s="16"/>
      <c r="N13" s="16"/>
      <c r="O13" s="16"/>
      <c r="P13" s="16"/>
      <c r="Q13" s="16"/>
      <c r="R13" s="16"/>
      <c r="S13" s="16"/>
      <c r="T13" s="16"/>
      <c r="U13" s="16"/>
    </row>
    <row r="14" spans="1:21" s="8" customFormat="1" ht="36" x14ac:dyDescent="0.25">
      <c r="A14" s="20">
        <v>2</v>
      </c>
      <c r="B14" s="43" t="s">
        <v>24</v>
      </c>
      <c r="C14" s="10">
        <v>200000000</v>
      </c>
      <c r="D14" s="16"/>
      <c r="E14" s="16" t="s">
        <v>122</v>
      </c>
      <c r="F14" s="46" t="s">
        <v>118</v>
      </c>
      <c r="G14" s="23">
        <v>42225000</v>
      </c>
      <c r="H14" s="55" t="s">
        <v>118</v>
      </c>
      <c r="I14" s="55" t="s">
        <v>117</v>
      </c>
      <c r="J14" s="23">
        <f>40075000+48241500</f>
        <v>88316500</v>
      </c>
      <c r="K14" s="25">
        <f>((J14+G14)/C14)*100</f>
        <v>65.270749999999992</v>
      </c>
      <c r="L14" s="25">
        <v>75</v>
      </c>
      <c r="M14" s="16"/>
      <c r="N14" s="16"/>
      <c r="O14" s="16"/>
      <c r="P14" s="16"/>
      <c r="Q14" s="16"/>
      <c r="R14" s="16"/>
      <c r="S14" s="16"/>
      <c r="T14" s="16"/>
      <c r="U14" s="16"/>
    </row>
    <row r="15" spans="1:21" s="8" customFormat="1" ht="36" x14ac:dyDescent="0.25">
      <c r="A15" s="20">
        <v>3</v>
      </c>
      <c r="B15" s="43" t="s">
        <v>8</v>
      </c>
      <c r="C15" s="11">
        <v>85000000</v>
      </c>
      <c r="D15" s="16"/>
      <c r="E15" s="16"/>
      <c r="F15" s="16"/>
      <c r="G15" s="16"/>
      <c r="H15" s="16"/>
      <c r="I15" s="16"/>
      <c r="J15" s="23">
        <v>26981975</v>
      </c>
      <c r="K15" s="25">
        <f>(J15/C15)*100</f>
        <v>31.743500000000001</v>
      </c>
      <c r="L15" s="25">
        <v>40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1" s="8" customFormat="1" ht="24" x14ac:dyDescent="0.25">
      <c r="A16" s="20">
        <v>4</v>
      </c>
      <c r="B16" s="43" t="s">
        <v>9</v>
      </c>
      <c r="C16" s="10">
        <v>1000000000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8" customFormat="1" ht="36" x14ac:dyDescent="0.25">
      <c r="A17" s="20">
        <v>5</v>
      </c>
      <c r="B17" s="43" t="s">
        <v>10</v>
      </c>
      <c r="C17" s="10">
        <v>50000000</v>
      </c>
      <c r="D17" s="16"/>
      <c r="E17" s="16"/>
      <c r="F17" s="16"/>
      <c r="G17" s="16"/>
      <c r="H17" s="16"/>
      <c r="I17" s="16"/>
      <c r="J17" s="23">
        <v>46325000</v>
      </c>
      <c r="K17" s="20">
        <f>(J17/C17)*100</f>
        <v>92.65</v>
      </c>
      <c r="L17" s="25">
        <v>90</v>
      </c>
      <c r="M17" s="16"/>
      <c r="N17" s="16"/>
      <c r="O17" s="16"/>
      <c r="P17" s="16"/>
      <c r="Q17" s="16"/>
      <c r="R17" s="16"/>
      <c r="S17" s="16"/>
      <c r="T17" s="16"/>
      <c r="U17" s="16"/>
    </row>
    <row r="18" spans="1:21" s="8" customFormat="1" ht="36" x14ac:dyDescent="0.25">
      <c r="A18" s="20">
        <v>6</v>
      </c>
      <c r="B18" s="43" t="s">
        <v>26</v>
      </c>
      <c r="C18" s="11">
        <v>100000000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s="8" customFormat="1" ht="36" x14ac:dyDescent="0.25">
      <c r="A19" s="20">
        <v>7</v>
      </c>
      <c r="B19" s="43" t="s">
        <v>25</v>
      </c>
      <c r="C19" s="11">
        <v>100000000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s="8" customFormat="1" ht="36" x14ac:dyDescent="0.25">
      <c r="A20" s="20">
        <v>8</v>
      </c>
      <c r="B20" s="43" t="s">
        <v>27</v>
      </c>
      <c r="C20" s="11">
        <v>40000000</v>
      </c>
      <c r="D20" s="16"/>
      <c r="E20" s="16" t="s">
        <v>115</v>
      </c>
      <c r="F20" s="44" t="s">
        <v>116</v>
      </c>
      <c r="G20" s="23">
        <v>12027000</v>
      </c>
      <c r="H20" s="55" t="s">
        <v>118</v>
      </c>
      <c r="I20" s="55" t="s">
        <v>117</v>
      </c>
      <c r="J20" s="23">
        <v>27802200</v>
      </c>
      <c r="K20" s="24">
        <f>((G20+J20)/C20)*100</f>
        <v>99.573000000000008</v>
      </c>
      <c r="L20" s="20">
        <v>100</v>
      </c>
      <c r="M20" s="16"/>
      <c r="N20" s="16"/>
      <c r="O20" s="16"/>
      <c r="P20" s="16"/>
      <c r="Q20" s="16"/>
      <c r="R20" s="16"/>
      <c r="S20" s="16"/>
      <c r="T20" s="16"/>
      <c r="U20" s="16"/>
    </row>
    <row r="21" spans="1:21" s="8" customFormat="1" ht="24" x14ac:dyDescent="0.25">
      <c r="A21" s="20">
        <v>9</v>
      </c>
      <c r="B21" s="43" t="s">
        <v>29</v>
      </c>
      <c r="C21" s="11">
        <v>100000000</v>
      </c>
      <c r="D21" s="16"/>
      <c r="E21" s="20" t="s">
        <v>121</v>
      </c>
      <c r="F21" s="20" t="s">
        <v>121</v>
      </c>
      <c r="G21" s="20" t="s">
        <v>121</v>
      </c>
      <c r="H21" s="16"/>
      <c r="I21" s="16"/>
      <c r="J21" s="23">
        <f>69089000+30461000</f>
        <v>99550000</v>
      </c>
      <c r="K21" s="24">
        <f t="shared" ref="K21" si="0">(J21/C21)*100</f>
        <v>99.550000000000011</v>
      </c>
      <c r="L21" s="25">
        <v>100</v>
      </c>
      <c r="M21" s="16"/>
      <c r="N21" s="16"/>
      <c r="O21" s="16"/>
      <c r="P21" s="16"/>
      <c r="Q21" s="16"/>
      <c r="R21" s="16"/>
      <c r="S21" s="16"/>
      <c r="T21" s="16"/>
      <c r="U21" s="16"/>
    </row>
    <row r="22" spans="1:21" s="28" customFormat="1" ht="24" x14ac:dyDescent="0.25">
      <c r="A22" s="27" t="s">
        <v>94</v>
      </c>
      <c r="B22" s="17" t="s">
        <v>1</v>
      </c>
      <c r="C22" s="22">
        <f>SUM(C23:C30)</f>
        <v>975000000</v>
      </c>
      <c r="D22" s="27"/>
      <c r="E22" s="27"/>
      <c r="F22" s="27"/>
      <c r="G22" s="22">
        <f>SUM(G23:G30)</f>
        <v>121984000</v>
      </c>
      <c r="H22" s="27"/>
      <c r="I22" s="27"/>
      <c r="J22" s="22">
        <f>SUM(J23:J30)</f>
        <v>316167000</v>
      </c>
      <c r="K22" s="29">
        <f>((J22+G22)/C22)*100</f>
        <v>44.938564102564108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s="8" customFormat="1" ht="36" x14ac:dyDescent="0.25">
      <c r="A23" s="20">
        <v>1</v>
      </c>
      <c r="B23" s="7" t="s">
        <v>15</v>
      </c>
      <c r="C23" s="11">
        <v>100000000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s="8" customFormat="1" ht="24" x14ac:dyDescent="0.25">
      <c r="A24" s="20">
        <v>2</v>
      </c>
      <c r="B24" s="7" t="s">
        <v>11</v>
      </c>
      <c r="C24" s="11">
        <v>150000000</v>
      </c>
      <c r="D24" s="16"/>
      <c r="E24" s="16"/>
      <c r="F24" s="16"/>
      <c r="G24" s="16"/>
      <c r="H24" s="16"/>
      <c r="I24" s="16"/>
      <c r="J24" s="23">
        <v>50260000</v>
      </c>
      <c r="K24" s="24">
        <f t="shared" ref="K24" si="1">(J24/C24)*100</f>
        <v>33.506666666666668</v>
      </c>
      <c r="L24" s="20">
        <v>30</v>
      </c>
      <c r="M24" s="16"/>
      <c r="N24" s="16"/>
      <c r="O24" s="16"/>
      <c r="P24" s="16"/>
      <c r="Q24" s="16"/>
      <c r="R24" s="16"/>
      <c r="S24" s="16"/>
      <c r="T24" s="16"/>
      <c r="U24" s="16"/>
    </row>
    <row r="25" spans="1:21" s="8" customFormat="1" ht="24" x14ac:dyDescent="0.25">
      <c r="A25" s="20">
        <v>3</v>
      </c>
      <c r="B25" s="7" t="s">
        <v>12</v>
      </c>
      <c r="C25" s="11">
        <v>75000000</v>
      </c>
      <c r="D25" s="16"/>
      <c r="E25" s="16"/>
      <c r="F25" s="16"/>
      <c r="G25" s="16"/>
      <c r="H25" s="16"/>
      <c r="I25" s="16"/>
      <c r="J25" s="16"/>
      <c r="K25" s="24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1:21" s="8" customFormat="1" ht="36" x14ac:dyDescent="0.25">
      <c r="A26" s="20">
        <v>4</v>
      </c>
      <c r="B26" s="7" t="s">
        <v>13</v>
      </c>
      <c r="C26" s="11">
        <v>150000000</v>
      </c>
      <c r="D26" s="16"/>
      <c r="E26" s="16"/>
      <c r="F26" s="16"/>
      <c r="G26" s="16"/>
      <c r="H26" s="16"/>
      <c r="I26" s="16"/>
      <c r="J26" s="23">
        <f>25854500+7890000</f>
        <v>33744500</v>
      </c>
      <c r="K26" s="24">
        <f>(J26/C26)*100</f>
        <v>22.496333333333332</v>
      </c>
      <c r="L26" s="25">
        <v>5</v>
      </c>
      <c r="M26" s="16"/>
      <c r="N26" s="16"/>
      <c r="O26" s="16"/>
      <c r="P26" s="16"/>
      <c r="Q26" s="16"/>
      <c r="R26" s="16"/>
      <c r="S26" s="16"/>
      <c r="T26" s="16"/>
      <c r="U26" s="16"/>
    </row>
    <row r="27" spans="1:21" s="8" customFormat="1" ht="48" x14ac:dyDescent="0.25">
      <c r="A27" s="20">
        <v>5</v>
      </c>
      <c r="B27" s="7" t="s">
        <v>101</v>
      </c>
      <c r="C27" s="11">
        <v>200000000</v>
      </c>
      <c r="D27" s="16"/>
      <c r="E27" s="20" t="s">
        <v>121</v>
      </c>
      <c r="F27" s="20" t="s">
        <v>121</v>
      </c>
      <c r="G27" s="20" t="s">
        <v>121</v>
      </c>
      <c r="H27" s="16"/>
      <c r="I27" s="16"/>
      <c r="J27" s="23">
        <f>5137500+3912500+81550000+65062500</f>
        <v>155662500</v>
      </c>
      <c r="K27" s="25">
        <f>(J27/C27)*100</f>
        <v>77.831249999999997</v>
      </c>
      <c r="L27" s="25">
        <v>100</v>
      </c>
      <c r="M27" s="16"/>
      <c r="N27" s="16"/>
      <c r="O27" s="16"/>
      <c r="P27" s="16"/>
      <c r="Q27" s="16"/>
      <c r="R27" s="16"/>
      <c r="S27" s="16"/>
      <c r="T27" s="16"/>
      <c r="U27" s="16"/>
    </row>
    <row r="28" spans="1:21" s="8" customFormat="1" ht="36" x14ac:dyDescent="0.25">
      <c r="A28" s="20">
        <v>6</v>
      </c>
      <c r="B28" s="7" t="s">
        <v>28</v>
      </c>
      <c r="C28" s="11">
        <v>200000000</v>
      </c>
      <c r="D28" s="16"/>
      <c r="E28" s="43" t="s">
        <v>114</v>
      </c>
      <c r="F28" s="44" t="s">
        <v>108</v>
      </c>
      <c r="G28" s="23">
        <v>91450000</v>
      </c>
      <c r="H28" s="20" t="s">
        <v>109</v>
      </c>
      <c r="I28" s="45" t="s">
        <v>110</v>
      </c>
      <c r="J28" s="68">
        <f>41435000+35065000</f>
        <v>76500000</v>
      </c>
      <c r="K28" s="64">
        <f>((J28+G28+G29)/C28)*100</f>
        <v>99.24199999999999</v>
      </c>
      <c r="L28" s="64">
        <v>100</v>
      </c>
      <c r="M28" s="16"/>
      <c r="N28" s="16"/>
      <c r="O28" s="16"/>
      <c r="P28" s="16"/>
      <c r="Q28" s="16"/>
      <c r="R28" s="16"/>
      <c r="S28" s="16"/>
      <c r="T28" s="16"/>
      <c r="U28" s="16"/>
    </row>
    <row r="29" spans="1:21" s="8" customFormat="1" ht="36" x14ac:dyDescent="0.25">
      <c r="A29" s="20"/>
      <c r="B29" s="7"/>
      <c r="C29" s="11"/>
      <c r="D29" s="16"/>
      <c r="E29" s="43" t="s">
        <v>113</v>
      </c>
      <c r="F29" s="44" t="s">
        <v>111</v>
      </c>
      <c r="G29" s="23">
        <v>30534000</v>
      </c>
      <c r="H29" s="46" t="s">
        <v>109</v>
      </c>
      <c r="I29" s="45" t="s">
        <v>112</v>
      </c>
      <c r="J29" s="69"/>
      <c r="K29" s="65"/>
      <c r="L29" s="65"/>
      <c r="M29" s="16"/>
      <c r="N29" s="16"/>
      <c r="O29" s="16"/>
      <c r="P29" s="16"/>
      <c r="Q29" s="16"/>
      <c r="R29" s="16"/>
      <c r="S29" s="16"/>
      <c r="T29" s="16"/>
      <c r="U29" s="16"/>
    </row>
    <row r="30" spans="1:21" s="8" customFormat="1" ht="24" x14ac:dyDescent="0.25">
      <c r="A30" s="20">
        <v>7</v>
      </c>
      <c r="B30" s="7" t="s">
        <v>30</v>
      </c>
      <c r="C30" s="11">
        <v>100000000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s="28" customFormat="1" ht="36" x14ac:dyDescent="0.25">
      <c r="A31" s="27" t="s">
        <v>95</v>
      </c>
      <c r="B31" s="17" t="s">
        <v>2</v>
      </c>
      <c r="C31" s="22">
        <f>SUM(C32:C32)</f>
        <v>50000000</v>
      </c>
      <c r="D31" s="27"/>
      <c r="E31" s="27"/>
      <c r="F31" s="27"/>
      <c r="G31" s="22">
        <f>SUM(G32:G32)</f>
        <v>0</v>
      </c>
      <c r="H31" s="27"/>
      <c r="I31" s="27"/>
      <c r="J31" s="22">
        <f>SUM(J32:J32)</f>
        <v>32268000</v>
      </c>
      <c r="K31" s="29">
        <f>((J31+G31)/C31)*100</f>
        <v>64.536000000000001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 s="8" customFormat="1" ht="24" x14ac:dyDescent="0.25">
      <c r="A32" s="20">
        <v>1</v>
      </c>
      <c r="B32" s="7" t="s">
        <v>33</v>
      </c>
      <c r="C32" s="11">
        <v>50000000</v>
      </c>
      <c r="D32" s="16"/>
      <c r="E32" s="16"/>
      <c r="F32" s="16"/>
      <c r="G32" s="16"/>
      <c r="H32" s="16"/>
      <c r="I32" s="16"/>
      <c r="J32" s="23">
        <v>32268000</v>
      </c>
      <c r="K32" s="20">
        <f>(J32/C32)*100</f>
        <v>64.536000000000001</v>
      </c>
      <c r="L32" s="25">
        <v>75</v>
      </c>
      <c r="M32" s="16"/>
      <c r="N32" s="16"/>
      <c r="O32" s="16"/>
      <c r="P32" s="16"/>
      <c r="Q32" s="16"/>
      <c r="R32" s="16"/>
      <c r="S32" s="16"/>
      <c r="T32" s="16"/>
      <c r="U32" s="16"/>
    </row>
    <row r="33" spans="1:21" s="8" customFormat="1" ht="36" x14ac:dyDescent="0.25">
      <c r="A33" s="21" t="s">
        <v>96</v>
      </c>
      <c r="B33" s="17" t="s">
        <v>3</v>
      </c>
      <c r="C33" s="22">
        <f>SUM(C34:C34)</f>
        <v>100000000</v>
      </c>
      <c r="D33" s="21"/>
      <c r="E33" s="21"/>
      <c r="F33" s="21"/>
      <c r="G33" s="22">
        <f>SUM(G34:G34)</f>
        <v>0</v>
      </c>
      <c r="H33" s="21"/>
      <c r="I33" s="21"/>
      <c r="J33" s="22">
        <f>SUM(J34:J34)</f>
        <v>0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s="8" customFormat="1" ht="24" x14ac:dyDescent="0.25">
      <c r="A34" s="20">
        <v>1</v>
      </c>
      <c r="B34" s="7" t="s">
        <v>19</v>
      </c>
      <c r="C34" s="11">
        <v>100000000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s="8" customFormat="1" ht="24" x14ac:dyDescent="0.25">
      <c r="A35" s="21" t="s">
        <v>97</v>
      </c>
      <c r="B35" s="17" t="s">
        <v>4</v>
      </c>
      <c r="C35" s="22">
        <f>SUM(C36:C43)</f>
        <v>780000000</v>
      </c>
      <c r="D35" s="21"/>
      <c r="E35" s="21"/>
      <c r="F35" s="21"/>
      <c r="G35" s="22">
        <f>SUM(G36:G43)</f>
        <v>143495000</v>
      </c>
      <c r="H35" s="21"/>
      <c r="I35" s="21"/>
      <c r="J35" s="22">
        <f>SUM(J36:J43)</f>
        <v>126282500</v>
      </c>
      <c r="K35" s="29">
        <f>((J35+G35)/C35)*100</f>
        <v>34.586858974358975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1:21" s="8" customFormat="1" ht="36" x14ac:dyDescent="0.25">
      <c r="A36" s="20">
        <v>1</v>
      </c>
      <c r="B36" s="7" t="s">
        <v>36</v>
      </c>
      <c r="C36" s="11">
        <v>120000000</v>
      </c>
      <c r="D36" s="16"/>
      <c r="E36" s="16"/>
      <c r="F36" s="16"/>
      <c r="G36" s="16"/>
      <c r="H36" s="16"/>
      <c r="I36" s="16"/>
      <c r="J36" s="16"/>
      <c r="K36" s="16"/>
      <c r="L36" s="20">
        <v>100</v>
      </c>
      <c r="M36" s="16"/>
      <c r="N36" s="16"/>
      <c r="O36" s="16"/>
      <c r="P36" s="16"/>
      <c r="Q36" s="16"/>
      <c r="R36" s="16"/>
      <c r="S36" s="16"/>
      <c r="T36" s="16"/>
      <c r="U36" s="16"/>
    </row>
    <row r="37" spans="1:21" s="8" customFormat="1" ht="48" x14ac:dyDescent="0.25">
      <c r="A37" s="20">
        <v>2</v>
      </c>
      <c r="B37" s="7" t="s">
        <v>16</v>
      </c>
      <c r="C37" s="11">
        <v>60000000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s="8" customFormat="1" ht="48" x14ac:dyDescent="0.25">
      <c r="A38" s="20">
        <v>3</v>
      </c>
      <c r="B38" s="7" t="s">
        <v>22</v>
      </c>
      <c r="C38" s="11">
        <v>75000000</v>
      </c>
      <c r="D38" s="16"/>
      <c r="E38" s="16"/>
      <c r="F38" s="16"/>
      <c r="G38" s="16"/>
      <c r="H38" s="16"/>
      <c r="I38" s="16"/>
      <c r="J38" s="23">
        <v>21367500</v>
      </c>
      <c r="K38" s="25">
        <f>(J38/C38)*100</f>
        <v>28.49</v>
      </c>
      <c r="L38" s="25">
        <v>100</v>
      </c>
      <c r="M38" s="16"/>
      <c r="N38" s="16"/>
      <c r="O38" s="16"/>
      <c r="P38" s="16"/>
      <c r="Q38" s="16"/>
      <c r="R38" s="16"/>
      <c r="S38" s="16"/>
      <c r="T38" s="16"/>
      <c r="U38" s="16"/>
    </row>
    <row r="39" spans="1:21" s="8" customFormat="1" ht="48" x14ac:dyDescent="0.25">
      <c r="A39" s="20">
        <v>4</v>
      </c>
      <c r="B39" s="7" t="s">
        <v>17</v>
      </c>
      <c r="C39" s="11">
        <v>75000000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s="8" customFormat="1" ht="24" x14ac:dyDescent="0.25">
      <c r="A40" s="20">
        <v>5</v>
      </c>
      <c r="B40" s="7" t="s">
        <v>18</v>
      </c>
      <c r="C40" s="11">
        <v>50000000</v>
      </c>
      <c r="D40" s="16"/>
      <c r="E40" s="16"/>
      <c r="F40" s="16"/>
      <c r="G40" s="16"/>
      <c r="H40" s="16"/>
      <c r="I40" s="16"/>
      <c r="J40" s="23">
        <v>49650000</v>
      </c>
      <c r="K40" s="25">
        <f>(J40/C40)*100</f>
        <v>99.3</v>
      </c>
      <c r="L40" s="25">
        <v>100</v>
      </c>
      <c r="M40" s="16"/>
      <c r="N40" s="16"/>
      <c r="O40" s="16"/>
      <c r="P40" s="16"/>
      <c r="Q40" s="16"/>
      <c r="R40" s="16"/>
      <c r="S40" s="16"/>
      <c r="T40" s="16"/>
      <c r="U40" s="16"/>
    </row>
    <row r="41" spans="1:21" s="8" customFormat="1" ht="36" x14ac:dyDescent="0.25">
      <c r="A41" s="70">
        <v>6</v>
      </c>
      <c r="B41" s="72" t="s">
        <v>38</v>
      </c>
      <c r="C41" s="74">
        <v>200000000</v>
      </c>
      <c r="D41" s="70"/>
      <c r="E41" s="43" t="s">
        <v>102</v>
      </c>
      <c r="F41" s="44" t="s">
        <v>104</v>
      </c>
      <c r="G41" s="23">
        <f>124175000</f>
        <v>124175000</v>
      </c>
      <c r="H41" s="16" t="s">
        <v>107</v>
      </c>
      <c r="I41" s="43" t="s">
        <v>106</v>
      </c>
      <c r="J41" s="68">
        <f>55265000</f>
        <v>55265000</v>
      </c>
      <c r="K41" s="64">
        <f>((J41+G41+G42)/C41)*100</f>
        <v>99.38</v>
      </c>
      <c r="L41" s="66">
        <v>100</v>
      </c>
      <c r="M41" s="16"/>
      <c r="N41" s="16"/>
      <c r="O41" s="16"/>
      <c r="P41" s="16"/>
      <c r="Q41" s="16"/>
      <c r="R41" s="16"/>
      <c r="S41" s="16"/>
      <c r="T41" s="16"/>
      <c r="U41" s="16"/>
    </row>
    <row r="42" spans="1:21" s="8" customFormat="1" ht="36" x14ac:dyDescent="0.25">
      <c r="A42" s="71"/>
      <c r="B42" s="73"/>
      <c r="C42" s="75"/>
      <c r="D42" s="71"/>
      <c r="E42" s="43" t="s">
        <v>103</v>
      </c>
      <c r="F42" s="44" t="s">
        <v>105</v>
      </c>
      <c r="G42" s="23">
        <f>19320000</f>
        <v>19320000</v>
      </c>
      <c r="H42" s="16" t="s">
        <v>107</v>
      </c>
      <c r="I42" s="47">
        <v>43561</v>
      </c>
      <c r="J42" s="69"/>
      <c r="K42" s="65"/>
      <c r="L42" s="67"/>
      <c r="M42" s="16"/>
      <c r="N42" s="16"/>
      <c r="O42" s="16"/>
      <c r="P42" s="16"/>
      <c r="Q42" s="16"/>
      <c r="R42" s="16"/>
      <c r="S42" s="16"/>
      <c r="T42" s="16"/>
      <c r="U42" s="16"/>
    </row>
    <row r="43" spans="1:21" s="8" customFormat="1" ht="24" x14ac:dyDescent="0.25">
      <c r="A43" s="20">
        <v>7</v>
      </c>
      <c r="B43" s="7" t="s">
        <v>37</v>
      </c>
      <c r="C43" s="11">
        <v>200000000</v>
      </c>
      <c r="D43" s="16"/>
      <c r="E43" s="16"/>
      <c r="F43" s="16"/>
      <c r="G43" s="16"/>
      <c r="H43" s="16"/>
      <c r="I43" s="16"/>
      <c r="J43" s="16"/>
      <c r="K43" s="16"/>
      <c r="L43" s="20">
        <v>50</v>
      </c>
      <c r="M43" s="16"/>
      <c r="N43" s="16"/>
      <c r="O43" s="16"/>
      <c r="P43" s="16"/>
      <c r="Q43" s="16"/>
      <c r="R43" s="16"/>
      <c r="S43" s="16"/>
      <c r="T43" s="16"/>
      <c r="U43" s="16"/>
    </row>
    <row r="44" spans="1:21" s="8" customFormat="1" ht="24" x14ac:dyDescent="0.25">
      <c r="A44" s="21" t="s">
        <v>98</v>
      </c>
      <c r="B44" s="17" t="s">
        <v>5</v>
      </c>
      <c r="C44" s="22">
        <f>SUM(C45:C48)</f>
        <v>240000000</v>
      </c>
      <c r="D44" s="21"/>
      <c r="E44" s="21"/>
      <c r="F44" s="21"/>
      <c r="G44" s="22">
        <f>SUM(G45:G48)</f>
        <v>0</v>
      </c>
      <c r="H44" s="21"/>
      <c r="I44" s="21"/>
      <c r="J44" s="22">
        <f>SUM(J45:J48)</f>
        <v>158838000</v>
      </c>
      <c r="K44" s="29">
        <f>((J44+G44)/C44)*100</f>
        <v>66.182500000000005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1:21" s="8" customFormat="1" ht="36" x14ac:dyDescent="0.25">
      <c r="A45" s="20">
        <v>1</v>
      </c>
      <c r="B45" s="7" t="s">
        <v>39</v>
      </c>
      <c r="C45" s="10">
        <v>50000000</v>
      </c>
      <c r="D45" s="16"/>
      <c r="E45" s="16"/>
      <c r="F45" s="16"/>
      <c r="G45" s="16"/>
      <c r="H45" s="16"/>
      <c r="I45" s="16"/>
      <c r="J45" s="23">
        <v>49850000</v>
      </c>
      <c r="K45" s="25">
        <f>(J45/C45)*100</f>
        <v>99.7</v>
      </c>
      <c r="L45" s="20">
        <v>100</v>
      </c>
      <c r="M45" s="16"/>
      <c r="N45" s="16"/>
      <c r="O45" s="16"/>
      <c r="P45" s="16"/>
      <c r="Q45" s="16"/>
      <c r="R45" s="16"/>
      <c r="S45" s="16"/>
      <c r="T45" s="16"/>
      <c r="U45" s="16"/>
    </row>
    <row r="46" spans="1:21" s="8" customFormat="1" ht="48" x14ac:dyDescent="0.25">
      <c r="A46" s="20">
        <v>2</v>
      </c>
      <c r="B46" s="7" t="s">
        <v>20</v>
      </c>
      <c r="C46" s="10">
        <v>50000000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s="8" customFormat="1" ht="48" x14ac:dyDescent="0.25">
      <c r="A47" s="20">
        <v>3</v>
      </c>
      <c r="B47" s="7" t="s">
        <v>21</v>
      </c>
      <c r="C47" s="10">
        <v>40000000</v>
      </c>
      <c r="D47" s="16"/>
      <c r="E47" s="16"/>
      <c r="F47" s="16"/>
      <c r="G47" s="16"/>
      <c r="H47" s="16"/>
      <c r="I47" s="16"/>
      <c r="J47" s="23">
        <f>40000000</f>
        <v>40000000</v>
      </c>
      <c r="K47" s="25">
        <f>(J47/C47)*100</f>
        <v>100</v>
      </c>
      <c r="L47" s="48">
        <v>100</v>
      </c>
      <c r="M47" s="16"/>
      <c r="N47" s="16"/>
      <c r="O47" s="16"/>
      <c r="P47" s="16"/>
      <c r="Q47" s="16"/>
      <c r="R47" s="16"/>
      <c r="S47" s="16"/>
      <c r="T47" s="16"/>
      <c r="U47" s="16"/>
    </row>
    <row r="48" spans="1:21" s="8" customFormat="1" ht="36" x14ac:dyDescent="0.25">
      <c r="A48" s="20">
        <v>4</v>
      </c>
      <c r="B48" s="7" t="s">
        <v>23</v>
      </c>
      <c r="C48" s="10">
        <v>100000000</v>
      </c>
      <c r="D48" s="16"/>
      <c r="E48" s="16"/>
      <c r="F48" s="16"/>
      <c r="G48" s="16"/>
      <c r="H48" s="16"/>
      <c r="I48" s="16"/>
      <c r="J48" s="23">
        <v>68988000</v>
      </c>
      <c r="K48" s="25">
        <f>(J48/C48)*100</f>
        <v>68.988</v>
      </c>
      <c r="L48" s="48">
        <v>100</v>
      </c>
      <c r="M48" s="16"/>
      <c r="N48" s="16"/>
      <c r="O48" s="16"/>
      <c r="P48" s="16"/>
      <c r="Q48" s="16"/>
      <c r="R48" s="16"/>
      <c r="S48" s="16"/>
      <c r="T48" s="16"/>
      <c r="U48" s="16"/>
    </row>
    <row r="49" spans="1:21" s="28" customFormat="1" ht="48" x14ac:dyDescent="0.25">
      <c r="A49" s="27" t="s">
        <v>99</v>
      </c>
      <c r="B49" s="17" t="s">
        <v>31</v>
      </c>
      <c r="C49" s="22">
        <f>SUM(C50:C52)</f>
        <v>185000000</v>
      </c>
      <c r="D49" s="27"/>
      <c r="E49" s="27"/>
      <c r="F49" s="27"/>
      <c r="G49" s="22">
        <f>SUM(G50:G52)</f>
        <v>29480000</v>
      </c>
      <c r="H49" s="27"/>
      <c r="I49" s="27"/>
      <c r="J49" s="22">
        <f>SUM(J50:J52)</f>
        <v>86891800</v>
      </c>
      <c r="K49" s="29">
        <f>((J49+G49)/C49)*100</f>
        <v>62.903675675675672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s="8" customFormat="1" ht="48" x14ac:dyDescent="0.25">
      <c r="A50" s="20">
        <v>1</v>
      </c>
      <c r="B50" s="7" t="s">
        <v>35</v>
      </c>
      <c r="C50" s="10">
        <v>30000000</v>
      </c>
      <c r="D50" s="16"/>
      <c r="E50" s="16"/>
      <c r="F50" s="16"/>
      <c r="G50" s="16"/>
      <c r="H50" s="16"/>
      <c r="I50" s="16"/>
      <c r="J50" s="23">
        <f>2200000+600000+1800000+16511800</f>
        <v>21111800</v>
      </c>
      <c r="K50" s="25">
        <f>(J50/C50)*100</f>
        <v>70.37266666666666</v>
      </c>
      <c r="L50" s="25">
        <v>60</v>
      </c>
      <c r="M50" s="16"/>
      <c r="N50" s="16"/>
      <c r="O50" s="16"/>
      <c r="P50" s="16"/>
      <c r="Q50" s="16"/>
      <c r="R50" s="16"/>
      <c r="S50" s="16"/>
      <c r="T50" s="16"/>
      <c r="U50" s="16"/>
    </row>
    <row r="51" spans="1:21" s="8" customFormat="1" ht="60" x14ac:dyDescent="0.25">
      <c r="A51" s="20">
        <v>2</v>
      </c>
      <c r="B51" s="7" t="s">
        <v>32</v>
      </c>
      <c r="C51" s="10">
        <v>30000000</v>
      </c>
      <c r="D51" s="16"/>
      <c r="E51" s="16"/>
      <c r="F51" s="16"/>
      <c r="G51" s="16"/>
      <c r="H51" s="16"/>
      <c r="I51" s="16"/>
      <c r="J51" s="23">
        <f>2400000+6650000</f>
        <v>9050000</v>
      </c>
      <c r="K51" s="25">
        <f>(J51/C51)*100</f>
        <v>30.166666666666668</v>
      </c>
      <c r="L51" s="25">
        <v>30</v>
      </c>
      <c r="M51" s="16"/>
      <c r="N51" s="16"/>
      <c r="O51" s="16"/>
      <c r="P51" s="16"/>
      <c r="Q51" s="16"/>
      <c r="R51" s="16"/>
      <c r="S51" s="16"/>
      <c r="T51" s="16"/>
      <c r="U51" s="16"/>
    </row>
    <row r="52" spans="1:21" s="8" customFormat="1" ht="48" x14ac:dyDescent="0.25">
      <c r="A52" s="20">
        <v>3</v>
      </c>
      <c r="B52" s="7" t="s">
        <v>34</v>
      </c>
      <c r="C52" s="10">
        <v>125000000</v>
      </c>
      <c r="D52" s="16"/>
      <c r="E52" s="16" t="s">
        <v>123</v>
      </c>
      <c r="F52" s="44" t="s">
        <v>124</v>
      </c>
      <c r="G52" s="23">
        <v>29480000</v>
      </c>
      <c r="H52" s="46" t="s">
        <v>125</v>
      </c>
      <c r="I52" s="55" t="s">
        <v>126</v>
      </c>
      <c r="J52" s="58">
        <v>56730000</v>
      </c>
      <c r="K52" s="59">
        <f>(J52/C52)*100</f>
        <v>45.384</v>
      </c>
      <c r="L52" s="25">
        <v>75</v>
      </c>
      <c r="M52" s="16"/>
      <c r="N52" s="16"/>
      <c r="O52" s="16"/>
      <c r="P52" s="16"/>
      <c r="Q52" s="16"/>
      <c r="R52" s="16"/>
      <c r="S52" s="16"/>
      <c r="T52" s="16"/>
      <c r="U52" s="16"/>
    </row>
    <row r="53" spans="1:21" s="8" customFormat="1" ht="24" x14ac:dyDescent="0.25">
      <c r="A53" s="21" t="s">
        <v>100</v>
      </c>
      <c r="B53" s="17" t="s">
        <v>6</v>
      </c>
      <c r="C53" s="22">
        <f>SUM(C54:C54)</f>
        <v>75000000</v>
      </c>
      <c r="D53" s="21"/>
      <c r="E53" s="21"/>
      <c r="F53" s="21"/>
      <c r="G53" s="22">
        <f>SUM(G54:G54)</f>
        <v>0</v>
      </c>
      <c r="H53" s="21"/>
      <c r="I53" s="21"/>
      <c r="J53" s="22">
        <f>SUM(J54:J54)</f>
        <v>43155368</v>
      </c>
      <c r="K53" s="30">
        <f>((J53+G53)/C53)*100</f>
        <v>57.540490666666663</v>
      </c>
      <c r="L53" s="21"/>
      <c r="M53" s="21"/>
      <c r="N53" s="21"/>
      <c r="O53" s="21"/>
      <c r="P53" s="21"/>
      <c r="Q53" s="21"/>
      <c r="R53" s="21"/>
      <c r="S53" s="21"/>
      <c r="T53" s="21"/>
      <c r="U53" s="21"/>
    </row>
    <row r="54" spans="1:21" s="8" customFormat="1" ht="24" x14ac:dyDescent="0.25">
      <c r="A54" s="20">
        <v>1</v>
      </c>
      <c r="B54" s="7" t="s">
        <v>14</v>
      </c>
      <c r="C54" s="10">
        <v>75000000</v>
      </c>
      <c r="D54" s="16"/>
      <c r="E54" s="16"/>
      <c r="F54" s="16"/>
      <c r="G54" s="16"/>
      <c r="H54" s="16"/>
      <c r="I54" s="16"/>
      <c r="J54" s="23">
        <f>1200000+41955368</f>
        <v>43155368</v>
      </c>
      <c r="K54" s="59">
        <f>(J54/C54)*100</f>
        <v>57.540490666666663</v>
      </c>
      <c r="L54" s="25">
        <v>60</v>
      </c>
      <c r="M54" s="16"/>
      <c r="N54" s="16"/>
      <c r="O54" s="16"/>
      <c r="P54" s="16"/>
      <c r="Q54" s="16"/>
      <c r="R54" s="16"/>
      <c r="S54" s="16"/>
      <c r="T54" s="16"/>
      <c r="U54" s="16"/>
    </row>
    <row r="55" spans="1:21" ht="17.25" customHeight="1" x14ac:dyDescent="0.25">
      <c r="A55" s="63" t="s">
        <v>86</v>
      </c>
      <c r="B55" s="63"/>
      <c r="C55" s="60">
        <f>C12+C22+C31+C33+C35+C44+C49+C53</f>
        <v>4405000000</v>
      </c>
      <c r="D55" s="61"/>
      <c r="E55" s="61"/>
      <c r="F55" s="61"/>
      <c r="G55" s="60">
        <f>G12+G22+G31+G33+G35+G44+G49+G53</f>
        <v>349211000</v>
      </c>
      <c r="H55" s="61"/>
      <c r="I55" s="61"/>
      <c r="J55" s="60">
        <f>J12+J22+J31+J33+J35+J44+J49+J53</f>
        <v>1093078343</v>
      </c>
      <c r="K55" s="62">
        <f>((J55+G55)/C55)*100</f>
        <v>32.74209632236095</v>
      </c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8" spans="1:21" ht="15" x14ac:dyDescent="0.25">
      <c r="P58" s="50" t="s">
        <v>119</v>
      </c>
    </row>
    <row r="59" spans="1:21" ht="15" x14ac:dyDescent="0.25">
      <c r="P59" s="50" t="s">
        <v>87</v>
      </c>
    </row>
    <row r="60" spans="1:21" ht="15" x14ac:dyDescent="0.25">
      <c r="P60" s="50" t="s">
        <v>88</v>
      </c>
    </row>
    <row r="61" spans="1:21" ht="15" x14ac:dyDescent="0.25">
      <c r="P61" s="50" t="s">
        <v>89</v>
      </c>
    </row>
    <row r="62" spans="1:21" ht="15" x14ac:dyDescent="0.25">
      <c r="P62" s="50"/>
    </row>
    <row r="63" spans="1:21" ht="15" x14ac:dyDescent="0.25">
      <c r="P63" s="50"/>
    </row>
    <row r="64" spans="1:21" ht="15" x14ac:dyDescent="0.25">
      <c r="P64" s="50"/>
    </row>
    <row r="65" spans="16:16" ht="15.75" x14ac:dyDescent="0.25">
      <c r="P65" s="51" t="s">
        <v>90</v>
      </c>
    </row>
    <row r="66" spans="16:16" ht="15.75" x14ac:dyDescent="0.25">
      <c r="P66" s="52" t="s">
        <v>91</v>
      </c>
    </row>
    <row r="67" spans="16:16" ht="15.75" x14ac:dyDescent="0.25">
      <c r="P67" s="53" t="s">
        <v>92</v>
      </c>
    </row>
  </sheetData>
  <mergeCells count="25">
    <mergeCell ref="A1:U1"/>
    <mergeCell ref="A2:U2"/>
    <mergeCell ref="M7:O7"/>
    <mergeCell ref="P7:R7"/>
    <mergeCell ref="S7:T7"/>
    <mergeCell ref="U7:U8"/>
    <mergeCell ref="B7:B8"/>
    <mergeCell ref="A7:A8"/>
    <mergeCell ref="C7:D7"/>
    <mergeCell ref="E7:E8"/>
    <mergeCell ref="F7:F8"/>
    <mergeCell ref="G7:G8"/>
    <mergeCell ref="H7:I7"/>
    <mergeCell ref="J7:K7"/>
    <mergeCell ref="A55:B55"/>
    <mergeCell ref="K41:K42"/>
    <mergeCell ref="L41:L42"/>
    <mergeCell ref="J28:J29"/>
    <mergeCell ref="K28:K29"/>
    <mergeCell ref="L28:L29"/>
    <mergeCell ref="A41:A42"/>
    <mergeCell ref="B41:B42"/>
    <mergeCell ref="C41:C42"/>
    <mergeCell ref="D41:D42"/>
    <mergeCell ref="J41:J42"/>
  </mergeCells>
  <printOptions horizontalCentered="1"/>
  <pageMargins left="0.2" right="0.2" top="0.5" bottom="0.5" header="0.3" footer="0.3"/>
  <pageSetup paperSize="10000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P30"/>
  <sheetViews>
    <sheetView tabSelected="1" zoomScale="80" zoomScaleNormal="80" workbookViewId="0">
      <selection activeCell="S23" sqref="S23"/>
    </sheetView>
  </sheetViews>
  <sheetFormatPr defaultRowHeight="15" x14ac:dyDescent="0.25"/>
  <cols>
    <col min="1" max="1" width="4.140625" style="1" bestFit="1" customWidth="1"/>
    <col min="2" max="2" width="25.28515625" style="1" customWidth="1"/>
    <col min="3" max="4" width="6.7109375" style="1" customWidth="1"/>
    <col min="5" max="5" width="10.42578125" style="1" customWidth="1"/>
    <col min="6" max="6" width="6.7109375" style="1" customWidth="1"/>
    <col min="7" max="7" width="15.7109375" style="1" customWidth="1"/>
    <col min="8" max="8" width="6.7109375" style="1" customWidth="1"/>
    <col min="9" max="9" width="9.5703125" style="1" customWidth="1"/>
    <col min="10" max="10" width="6.7109375" style="1" customWidth="1"/>
    <col min="11" max="11" width="15.7109375" style="1" customWidth="1"/>
    <col min="12" max="12" width="13.42578125" style="1" customWidth="1"/>
    <col min="13" max="13" width="6.140625" style="1" customWidth="1"/>
    <col min="14" max="14" width="6.7109375" style="1" customWidth="1"/>
    <col min="15" max="15" width="6.140625" style="1" customWidth="1"/>
    <col min="16" max="16" width="15.85546875" style="1" customWidth="1"/>
    <col min="17" max="16384" width="9.140625" style="1"/>
  </cols>
  <sheetData>
    <row r="1" spans="1:16" ht="18.75" x14ac:dyDescent="0.25">
      <c r="A1" s="80" t="s">
        <v>78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x14ac:dyDescent="0.25">
      <c r="A2" s="80" t="s">
        <v>79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18.75" x14ac:dyDescent="0.25">
      <c r="A3" s="80" t="s">
        <v>62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18.75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6" spans="1:16" x14ac:dyDescent="0.25">
      <c r="B6" s="4" t="s">
        <v>80</v>
      </c>
      <c r="C6" s="4" t="s">
        <v>84</v>
      </c>
    </row>
    <row r="7" spans="1:16" x14ac:dyDescent="0.25">
      <c r="B7" s="4" t="s">
        <v>81</v>
      </c>
      <c r="C7" s="4" t="s">
        <v>85</v>
      </c>
    </row>
    <row r="8" spans="1:16" x14ac:dyDescent="0.25">
      <c r="B8" s="4" t="s">
        <v>82</v>
      </c>
      <c r="C8" s="4" t="s">
        <v>65</v>
      </c>
    </row>
    <row r="9" spans="1:16" x14ac:dyDescent="0.25">
      <c r="B9" s="4" t="s">
        <v>83</v>
      </c>
      <c r="C9" s="4" t="s">
        <v>129</v>
      </c>
    </row>
    <row r="11" spans="1:16" s="2" customFormat="1" x14ac:dyDescent="0.25">
      <c r="A11" s="79" t="s">
        <v>41</v>
      </c>
      <c r="B11" s="79" t="s">
        <v>66</v>
      </c>
      <c r="C11" s="79" t="s">
        <v>67</v>
      </c>
      <c r="D11" s="79"/>
      <c r="E11" s="79"/>
      <c r="F11" s="79"/>
      <c r="G11" s="79"/>
      <c r="H11" s="79" t="s">
        <v>71</v>
      </c>
      <c r="I11" s="79"/>
      <c r="J11" s="79"/>
      <c r="K11" s="79"/>
      <c r="L11" s="79" t="s">
        <v>76</v>
      </c>
      <c r="M11" s="79"/>
      <c r="N11" s="79"/>
      <c r="O11" s="79"/>
      <c r="P11" s="79" t="s">
        <v>77</v>
      </c>
    </row>
    <row r="12" spans="1:16" s="2" customFormat="1" x14ac:dyDescent="0.25">
      <c r="A12" s="79"/>
      <c r="B12" s="79"/>
      <c r="C12" s="79" t="s">
        <v>127</v>
      </c>
      <c r="D12" s="79" t="s">
        <v>128</v>
      </c>
      <c r="E12" s="79" t="s">
        <v>68</v>
      </c>
      <c r="F12" s="79" t="s">
        <v>128</v>
      </c>
      <c r="G12" s="5" t="s">
        <v>69</v>
      </c>
      <c r="H12" s="79" t="s">
        <v>73</v>
      </c>
      <c r="I12" s="79"/>
      <c r="J12" s="79" t="s">
        <v>72</v>
      </c>
      <c r="K12" s="79"/>
      <c r="L12" s="79" t="s">
        <v>74</v>
      </c>
      <c r="M12" s="79"/>
      <c r="N12" s="79" t="s">
        <v>75</v>
      </c>
      <c r="O12" s="79"/>
      <c r="P12" s="79"/>
    </row>
    <row r="13" spans="1:16" s="2" customFormat="1" ht="45" x14ac:dyDescent="0.25">
      <c r="A13" s="79"/>
      <c r="B13" s="79"/>
      <c r="C13" s="79"/>
      <c r="D13" s="79"/>
      <c r="E13" s="79"/>
      <c r="F13" s="79"/>
      <c r="G13" s="5" t="s">
        <v>70</v>
      </c>
      <c r="H13" s="5" t="s">
        <v>127</v>
      </c>
      <c r="I13" s="5" t="s">
        <v>70</v>
      </c>
      <c r="J13" s="5" t="s">
        <v>127</v>
      </c>
      <c r="K13" s="5" t="s">
        <v>70</v>
      </c>
      <c r="L13" s="5" t="s">
        <v>70</v>
      </c>
      <c r="M13" s="5" t="s">
        <v>49</v>
      </c>
      <c r="N13" s="5" t="s">
        <v>127</v>
      </c>
      <c r="O13" s="5" t="s">
        <v>49</v>
      </c>
      <c r="P13" s="79"/>
    </row>
    <row r="14" spans="1:16" s="3" customFormat="1" ht="11.25" x14ac:dyDescent="0.25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</row>
    <row r="15" spans="1:16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24" x14ac:dyDescent="0.25">
      <c r="A16" s="19" t="s">
        <v>93</v>
      </c>
      <c r="B16" s="26" t="s">
        <v>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s="87" customFormat="1" ht="17.100000000000001" customHeight="1" x14ac:dyDescent="0.25">
      <c r="A17" s="81">
        <v>1</v>
      </c>
      <c r="B17" s="82" t="s">
        <v>40</v>
      </c>
      <c r="C17" s="81"/>
      <c r="D17" s="81"/>
      <c r="E17" s="81"/>
      <c r="F17" s="81"/>
      <c r="G17" s="83">
        <v>1750000000</v>
      </c>
      <c r="H17" s="81"/>
      <c r="I17" s="81"/>
      <c r="J17" s="84">
        <v>1</v>
      </c>
      <c r="K17" s="85">
        <v>324000000</v>
      </c>
      <c r="L17" s="85">
        <v>316000000</v>
      </c>
      <c r="M17" s="86">
        <f>(L17/G17)*100</f>
        <v>18.057142857142857</v>
      </c>
      <c r="N17" s="81"/>
      <c r="O17" s="81"/>
      <c r="P17" s="81"/>
    </row>
    <row r="18" spans="1:16" s="87" customFormat="1" ht="17.100000000000001" customHeight="1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>
        <v>1</v>
      </c>
      <c r="K18" s="85">
        <v>1385150800</v>
      </c>
      <c r="L18" s="81"/>
      <c r="M18" s="81"/>
      <c r="N18" s="81"/>
      <c r="O18" s="81"/>
      <c r="P18" s="81"/>
    </row>
    <row r="19" spans="1:16" s="87" customFormat="1" ht="17.100000000000001" customHeight="1" x14ac:dyDescent="0.25">
      <c r="A19" s="88" t="s">
        <v>86</v>
      </c>
      <c r="B19" s="88"/>
      <c r="C19" s="88"/>
      <c r="D19" s="88"/>
      <c r="E19" s="88"/>
      <c r="F19" s="81"/>
      <c r="G19" s="89">
        <f>SUM(G17:G18)</f>
        <v>1750000000</v>
      </c>
      <c r="H19" s="81"/>
      <c r="I19" s="81"/>
      <c r="J19" s="81"/>
      <c r="K19" s="89">
        <f t="shared" ref="K19:M19" si="0">SUM(K17:K18)</f>
        <v>1709150800</v>
      </c>
      <c r="L19" s="89">
        <f t="shared" si="0"/>
        <v>316000000</v>
      </c>
      <c r="M19" s="86">
        <f t="shared" si="0"/>
        <v>18.057142857142857</v>
      </c>
      <c r="N19" s="81"/>
      <c r="O19" s="81"/>
      <c r="P19" s="81"/>
    </row>
    <row r="21" spans="1:16" x14ac:dyDescent="0.25">
      <c r="L21" s="1" t="s">
        <v>119</v>
      </c>
    </row>
    <row r="22" spans="1:16" x14ac:dyDescent="0.25">
      <c r="L22" s="1" t="s">
        <v>87</v>
      </c>
    </row>
    <row r="23" spans="1:16" x14ac:dyDescent="0.25">
      <c r="L23" s="1" t="s">
        <v>88</v>
      </c>
    </row>
    <row r="24" spans="1:16" x14ac:dyDescent="0.25">
      <c r="L24" s="1" t="s">
        <v>89</v>
      </c>
    </row>
    <row r="28" spans="1:16" ht="15.75" x14ac:dyDescent="0.25">
      <c r="L28" s="13" t="s">
        <v>90</v>
      </c>
    </row>
    <row r="29" spans="1:16" ht="15.75" x14ac:dyDescent="0.25">
      <c r="L29" s="14" t="s">
        <v>91</v>
      </c>
    </row>
    <row r="30" spans="1:16" ht="15.75" x14ac:dyDescent="0.25">
      <c r="L30" s="15" t="s">
        <v>92</v>
      </c>
    </row>
  </sheetData>
  <mergeCells count="19">
    <mergeCell ref="A19:E19"/>
    <mergeCell ref="N12:O12"/>
    <mergeCell ref="L11:O11"/>
    <mergeCell ref="P11:P13"/>
    <mergeCell ref="B11:B13"/>
    <mergeCell ref="A11:A13"/>
    <mergeCell ref="C12:C13"/>
    <mergeCell ref="D12:D13"/>
    <mergeCell ref="E12:E13"/>
    <mergeCell ref="F12:F13"/>
    <mergeCell ref="C11:G11"/>
    <mergeCell ref="H12:I12"/>
    <mergeCell ref="J12:K12"/>
    <mergeCell ref="L12:M12"/>
    <mergeCell ref="H11:K11"/>
    <mergeCell ref="A1:P1"/>
    <mergeCell ref="A2:P2"/>
    <mergeCell ref="A3:P3"/>
    <mergeCell ref="A4:P4"/>
  </mergeCells>
  <printOptions horizontalCentered="1"/>
  <pageMargins left="0.2" right="0.2" top="0.75" bottom="0.75" header="0.3" footer="0.3"/>
  <pageSetup paperSize="10000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BELANJA LANGSUNG</vt:lpstr>
      <vt:lpstr>DAK</vt:lpstr>
      <vt:lpstr>'BELANJA LANGSUNG'!Print_Titles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2019-09-04T03:01:38Z</cp:lastPrinted>
  <dcterms:created xsi:type="dcterms:W3CDTF">2019-02-07T07:22:46Z</dcterms:created>
  <dcterms:modified xsi:type="dcterms:W3CDTF">2019-09-04T03:38:35Z</dcterms:modified>
</cp:coreProperties>
</file>